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70" windowWidth="15090" windowHeight="46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<sst xmlns="http://schemas.openxmlformats.org/spreadsheetml/2006/main" count="96" uniqueCount="67">
  <si>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1 million BTU = 1 MMBTU</t>
  </si>
  <si>
    <t>CCF = 100 cubic feet</t>
  </si>
  <si>
    <t>cubic feet because ~ 1000 BTU/cubic ft</t>
  </si>
  <si>
    <t>DG</t>
  </si>
  <si>
    <t>DO</t>
  </si>
  <si>
    <t>EFFECTS OF MOVING TO A FLAT TAX</t>
  </si>
  <si>
    <t>EG</t>
  </si>
  <si>
    <t>EO</t>
  </si>
  <si>
    <t>Gas</t>
  </si>
  <si>
    <t>gas price change, $/Mcf</t>
  </si>
  <si>
    <t>Mcf = 1000 cubic feet</t>
  </si>
  <si>
    <t>MCF = 1000 cubic feet</t>
  </si>
  <si>
    <t>MMBTU</t>
  </si>
  <si>
    <t>n. gas</t>
  </si>
  <si>
    <t>N. Gas</t>
  </si>
  <si>
    <t>oil</t>
  </si>
  <si>
    <t>Oil</t>
  </si>
  <si>
    <t>oil price change, $/bbl</t>
  </si>
  <si>
    <t>total</t>
  </si>
  <si>
    <t>Total # Wells Drilled/yr</t>
  </si>
  <si>
    <t>WG</t>
  </si>
  <si>
    <t>WO</t>
  </si>
  <si>
    <t>$/bbl</t>
  </si>
  <si>
    <t>$/Mcf</t>
  </si>
  <si>
    <t>report p.9</t>
  </si>
  <si>
    <t>report p.11</t>
  </si>
  <si>
    <t>report p.13</t>
  </si>
  <si>
    <t>report p.15</t>
  </si>
  <si>
    <t>report p.17</t>
  </si>
  <si>
    <t>report p.19</t>
  </si>
  <si>
    <t>report Table 7</t>
  </si>
  <si>
    <t>interpolation</t>
  </si>
  <si>
    <t>wells drilled</t>
  </si>
  <si>
    <t>report Table 9</t>
  </si>
  <si>
    <t>price: http://www.uprr.com/customers/surcharge/wti.shtml</t>
  </si>
  <si>
    <t>wellhead price: http://www.eia.gov/naturalgas/monthly/pdf/table_03.pdf</t>
  </si>
  <si>
    <t>report Table 11</t>
  </si>
  <si>
    <t>interpolated</t>
  </si>
  <si>
    <t>Change in state govt. rev. going from 5% to 6%:</t>
  </si>
  <si>
    <t>with $60/bbl</t>
  </si>
  <si>
    <t>with $100/bbl</t>
  </si>
  <si>
    <t>with current price</t>
  </si>
  <si>
    <t>with $3/Mcf</t>
  </si>
  <si>
    <t>with $5/Mcf</t>
  </si>
  <si>
    <t>report Table 12</t>
  </si>
  <si>
    <t>Equivalent % fall in current price</t>
  </si>
  <si>
    <t>report Table 13</t>
  </si>
  <si>
    <t>well</t>
  </si>
  <si>
    <t>count</t>
  </si>
  <si>
    <t>change</t>
  </si>
  <si>
    <t>tax revenue change</t>
  </si>
  <si>
    <t>report Table 17</t>
  </si>
  <si>
    <t>current price; interpolation</t>
  </si>
  <si>
    <t>Natural Gas</t>
  </si>
  <si>
    <t>report Table 15</t>
  </si>
  <si>
    <t>report Table 18</t>
  </si>
  <si>
    <t>% fall in well count</t>
  </si>
  <si>
    <t>Fall in number of Wells Drilled</t>
  </si>
  <si>
    <t>Total Fall in number of Wells Drilled per Year</t>
  </si>
  <si>
    <t>TOTAL EFFECT ON GOVT. RECEIPTS OF FLAT TAX + COMPLETE STRIPPER EXEMPTION REMOVAL</t>
  </si>
  <si>
    <t>EFFECT OF COMPLETELY REMOVING STRIPPER EXEMPTIONS</t>
  </si>
  <si>
    <r>
      <t xml:space="preserve">(Note that Rep. King's 2013 bill only removes </t>
    </r>
    <r>
      <rPr>
        <i/>
        <sz val="10"/>
        <rFont val="Arial"/>
        <family val="2"/>
      </rPr>
      <t>part</t>
    </r>
    <r>
      <rPr>
        <sz val="10"/>
        <rFont val="Arial"/>
        <family val="2"/>
      </rPr>
      <t xml:space="preserve"> of the stripper exemption.)</t>
    </r>
  </si>
  <si>
    <t>2/27/13 West Texas Intermediate</t>
  </si>
  <si>
    <t>Percent Fall in number of Wells Drilled per Year</t>
  </si>
  <si>
    <t>2012 (December)</t>
  </si>
  <si>
    <t>Coefficients</t>
  </si>
  <si>
    <t>Change in state govt. rev. going from current to Flat Tax, with current prices: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</si>
</sst>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  <numFmt numFmtId="167" formatCode="0.0000"/>
    <numFmt numFmtId="168" formatCode="0.000"/>
    <numFmt numFmtId="169" formatCode="[$$-409]#,##0.00"/>
    <numFmt numFmtId="170" formatCode="&quot;$&quot;#,##0"/>
    <numFmt numFmtId="171" formatCode="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2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66" fontId="3" fillId="33" borderId="8" xfId="0" applyNumberFormat="1" applyFont="1" applyFill="1" applyBorder="1" applyAlignment="1">
      <alignment/>
    </xf>
    <xf numFmtId="165" fontId="3" fillId="33" borderId="8" xfId="0" applyNumberFormat="1" applyFont="1" applyFill="1" applyBorder="1" applyAlignment="1">
      <alignment/>
    </xf>
    <xf numFmtId="170" fontId="3" fillId="33" borderId="8" xfId="0" applyNumberFormat="1" applyFont="1" applyFill="1" applyBorder="1" applyAlignment="1">
      <alignment/>
    </xf>
    <xf numFmtId="17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32" borderId="8" xfId="0" applyFill="1" applyBorder="1" applyAlignment="1">
      <alignment horizontal="center"/>
    </xf>
    <xf numFmtId="22" fontId="0" fillId="0" borderId="0" xfId="0" applyNumberFormat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2" fontId="3" fillId="33" borderId="8" xfId="0" applyNumberFormat="1" applyFont="1" applyFill="1" applyBorder="1" applyAlignment="1">
      <alignment/>
    </xf>
    <xf numFmtId="166" fontId="3" fillId="33" borderId="8" xfId="0" applyNumberFormat="1" applyFont="1" applyFill="1" applyBorder="1" applyAlignment="1">
      <alignment horizontal="right"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4">
      <selection activeCell="A47" sqref="A47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15.421875" style="0" customWidth="1"/>
    <col min="4" max="4" width="12.7109375" style="0" customWidth="1"/>
    <col min="5" max="5" width="15.57421875" style="0" customWidth="1"/>
    <col min="6" max="6" width="10.28125" style="0" customWidth="1"/>
    <col min="7" max="7" width="17.28125" style="0" customWidth="1"/>
    <col min="8" max="8" width="18.28125" style="0" customWidth="1"/>
    <col min="9" max="9" width="14.57421875" style="11" customWidth="1"/>
  </cols>
  <sheetData>
    <row r="1" ht="12.75">
      <c r="A1" s="22" t="s">
        <v>5</v>
      </c>
    </row>
    <row r="2" spans="1:2" ht="12.75">
      <c r="A2" s="3">
        <f>(0.05-0.03)*13</f>
        <v>0.26000000000000006</v>
      </c>
      <c r="B2" t="s">
        <v>17</v>
      </c>
    </row>
    <row r="3" spans="1:2" ht="12.75">
      <c r="A3" s="3">
        <f>(0.05-0.03)*1.5</f>
        <v>0.030000000000000006</v>
      </c>
      <c r="B3" t="s">
        <v>9</v>
      </c>
    </row>
    <row r="4" ht="12.75">
      <c r="E4" s="8" t="s">
        <v>57</v>
      </c>
    </row>
    <row r="5" spans="2:6" ht="12.75">
      <c r="B5" s="8" t="s">
        <v>65</v>
      </c>
      <c r="E5" s="9" t="s">
        <v>16</v>
      </c>
      <c r="F5" s="9" t="s">
        <v>8</v>
      </c>
    </row>
    <row r="6" spans="1:6" ht="12.75">
      <c r="A6" t="s">
        <v>21</v>
      </c>
      <c r="B6">
        <v>0.35000000000000003</v>
      </c>
      <c r="C6" s="8" t="s">
        <v>24</v>
      </c>
      <c r="E6" s="1">
        <f>A2*B6</f>
        <v>0.09100000000000003</v>
      </c>
      <c r="F6" s="1"/>
    </row>
    <row r="7" spans="1:6" ht="12.75">
      <c r="A7" t="s">
        <v>20</v>
      </c>
      <c r="B7">
        <v>1.4000000000000001</v>
      </c>
      <c r="C7" s="8" t="s">
        <v>25</v>
      </c>
      <c r="E7" s="1"/>
      <c r="F7" s="1">
        <f>A3*B7</f>
        <v>0.04200000000000001</v>
      </c>
    </row>
    <row r="8" spans="1:6" ht="12.75">
      <c r="A8" t="s">
        <v>4</v>
      </c>
      <c r="B8">
        <v>3.8000000000000003</v>
      </c>
      <c r="C8" s="8" t="s">
        <v>26</v>
      </c>
      <c r="E8" s="1">
        <f>A2*B8</f>
        <v>0.9880000000000003</v>
      </c>
      <c r="F8" s="1"/>
    </row>
    <row r="9" spans="1:6" ht="12.75">
      <c r="A9" t="s">
        <v>3</v>
      </c>
      <c r="B9">
        <v>29.700000000000003</v>
      </c>
      <c r="C9" s="8" t="s">
        <v>27</v>
      </c>
      <c r="E9" s="1"/>
      <c r="F9" s="1">
        <f>A3*B9</f>
        <v>0.8910000000000002</v>
      </c>
    </row>
    <row r="10" spans="1:6" ht="12.75">
      <c r="A10" t="s">
        <v>7</v>
      </c>
      <c r="B10">
        <v>0.17</v>
      </c>
      <c r="C10" s="8" t="s">
        <v>28</v>
      </c>
      <c r="E10" s="1">
        <f>A2*B10</f>
        <v>0.04420000000000002</v>
      </c>
      <c r="F10" s="1"/>
    </row>
    <row r="11" spans="1:6" ht="12.75">
      <c r="A11" t="s">
        <v>6</v>
      </c>
      <c r="B11">
        <v>4.4</v>
      </c>
      <c r="C11" s="8" t="s">
        <v>29</v>
      </c>
      <c r="E11" s="1"/>
      <c r="F11" s="1">
        <f>A3*B11</f>
        <v>0.13200000000000003</v>
      </c>
    </row>
    <row r="12" spans="1:6" ht="12.75">
      <c r="A12" s="8" t="s">
        <v>58</v>
      </c>
      <c r="E12" s="32">
        <f>SUM(E6:E11)</f>
        <v>1.1232000000000004</v>
      </c>
      <c r="F12" s="32">
        <f>SUM(F6:F11)</f>
        <v>1.0650000000000004</v>
      </c>
    </row>
    <row r="13" spans="5:8" ht="12.75">
      <c r="E13" s="1"/>
      <c r="F13" s="1"/>
      <c r="H13" t="s">
        <v>1</v>
      </c>
    </row>
    <row r="14" ht="12.75">
      <c r="H14" t="s">
        <v>11</v>
      </c>
    </row>
    <row r="15" spans="1:5" ht="12.75">
      <c r="A15" t="s">
        <v>19</v>
      </c>
      <c r="D15" s="16" t="s">
        <v>22</v>
      </c>
      <c r="E15" s="16" t="s">
        <v>32</v>
      </c>
    </row>
    <row r="16" spans="2:6" ht="12.75">
      <c r="B16" t="s">
        <v>16</v>
      </c>
      <c r="C16" s="8"/>
      <c r="D16" s="27">
        <v>100</v>
      </c>
      <c r="E16" s="27">
        <v>395</v>
      </c>
      <c r="F16" s="8" t="s">
        <v>30</v>
      </c>
    </row>
    <row r="17" spans="3:6" ht="12.75">
      <c r="C17" s="8"/>
      <c r="D17" s="27">
        <v>60</v>
      </c>
      <c r="E17" s="27">
        <v>232</v>
      </c>
      <c r="F17" s="8" t="s">
        <v>30</v>
      </c>
    </row>
    <row r="18" spans="3:8" ht="12.75">
      <c r="C18" s="10" t="s">
        <v>62</v>
      </c>
      <c r="D18" s="28">
        <v>93</v>
      </c>
      <c r="E18" s="30">
        <f>(E16-E17)*(D18-D17)/(D16-D17)+E17</f>
        <v>366.475</v>
      </c>
      <c r="F18" s="8" t="s">
        <v>31</v>
      </c>
      <c r="H18" s="8" t="s">
        <v>34</v>
      </c>
    </row>
    <row r="19" spans="3:4" ht="12.75">
      <c r="C19" s="5"/>
      <c r="D19" s="29"/>
    </row>
    <row r="20" spans="3:4" ht="12.75">
      <c r="C20" s="5"/>
      <c r="D20" s="29"/>
    </row>
    <row r="21" spans="2:6" ht="12.75">
      <c r="B21" t="s">
        <v>14</v>
      </c>
      <c r="C21" s="5"/>
      <c r="D21" s="16" t="s">
        <v>23</v>
      </c>
      <c r="F21" s="16" t="s">
        <v>32</v>
      </c>
    </row>
    <row r="22" spans="3:7" ht="12.75">
      <c r="C22" s="8"/>
      <c r="D22" s="27">
        <v>5</v>
      </c>
      <c r="E22" s="12"/>
      <c r="F22" s="27">
        <v>182</v>
      </c>
      <c r="G22" s="8" t="s">
        <v>33</v>
      </c>
    </row>
    <row r="23" spans="3:7" ht="12.75">
      <c r="C23" s="8"/>
      <c r="D23" s="27">
        <v>3</v>
      </c>
      <c r="E23" s="12"/>
      <c r="F23" s="27">
        <v>120</v>
      </c>
      <c r="G23" s="8" t="s">
        <v>33</v>
      </c>
    </row>
    <row r="24" spans="3:8" ht="12.75">
      <c r="C24" s="26" t="s">
        <v>64</v>
      </c>
      <c r="D24" s="28">
        <v>3.35</v>
      </c>
      <c r="F24" s="31">
        <f>(F22-F23)*(D24-D23)/(D22-D23)+F22</f>
        <v>192.85</v>
      </c>
      <c r="G24" s="8" t="s">
        <v>31</v>
      </c>
      <c r="H24" s="8" t="s">
        <v>35</v>
      </c>
    </row>
    <row r="25" spans="1:6" ht="12.75">
      <c r="A25" t="s">
        <v>63</v>
      </c>
      <c r="E25" s="23">
        <f>E12/E18</f>
        <v>0.003064874820929123</v>
      </c>
      <c r="F25" s="23">
        <f>F12/F24</f>
        <v>0.005522426756546541</v>
      </c>
    </row>
    <row r="26" spans="7:8" ht="12.75">
      <c r="G26">
        <v>1</v>
      </c>
      <c r="H26" t="s">
        <v>12</v>
      </c>
    </row>
    <row r="27" spans="7:8" ht="12.75">
      <c r="G27">
        <f>G26*1000000</f>
        <v>1000000</v>
      </c>
      <c r="H27" t="s">
        <v>0</v>
      </c>
    </row>
    <row r="28" spans="7:8" ht="12.75">
      <c r="G28">
        <f>G27/1000</f>
        <v>1000</v>
      </c>
      <c r="H28" t="s">
        <v>2</v>
      </c>
    </row>
    <row r="29" spans="7:8" ht="12.75">
      <c r="G29">
        <f>G28/1000</f>
        <v>1</v>
      </c>
      <c r="H29" t="s">
        <v>10</v>
      </c>
    </row>
    <row r="30" ht="12.75">
      <c r="A30" s="8" t="s">
        <v>45</v>
      </c>
    </row>
    <row r="31" spans="3:4" ht="12.75">
      <c r="C31" s="7" t="s">
        <v>15</v>
      </c>
      <c r="D31" s="4">
        <f>A2/D18</f>
        <v>0.0027956989247311837</v>
      </c>
    </row>
    <row r="32" spans="3:4" ht="12.75">
      <c r="C32" s="7" t="s">
        <v>13</v>
      </c>
      <c r="D32" s="4">
        <f>A3/D24</f>
        <v>0.008955223880597017</v>
      </c>
    </row>
    <row r="33" ht="12.75">
      <c r="A33" s="8" t="s">
        <v>38</v>
      </c>
    </row>
    <row r="34" spans="3:6" ht="12.75">
      <c r="C34" s="7" t="s">
        <v>15</v>
      </c>
      <c r="D34" s="13">
        <v>7074820</v>
      </c>
      <c r="E34" s="8" t="s">
        <v>39</v>
      </c>
      <c r="F34" s="8" t="s">
        <v>36</v>
      </c>
    </row>
    <row r="35" spans="3:6" ht="12.75">
      <c r="C35" s="7"/>
      <c r="D35" s="6">
        <v>22260116</v>
      </c>
      <c r="E35" s="8" t="s">
        <v>40</v>
      </c>
      <c r="F35" s="8" t="s">
        <v>36</v>
      </c>
    </row>
    <row r="36" spans="3:6" ht="12.75">
      <c r="C36" s="7"/>
      <c r="D36" s="6">
        <f>(D35-D34)*(D18-D17)/(D16-D17)+D34</f>
        <v>19602689.2</v>
      </c>
      <c r="E36" s="8" t="s">
        <v>41</v>
      </c>
      <c r="F36" s="8" t="s">
        <v>37</v>
      </c>
    </row>
    <row r="37" spans="3:6" ht="12.75">
      <c r="C37" s="7" t="s">
        <v>13</v>
      </c>
      <c r="D37" s="14">
        <v>2839139</v>
      </c>
      <c r="E37" s="8" t="s">
        <v>42</v>
      </c>
      <c r="F37" s="8" t="s">
        <v>44</v>
      </c>
    </row>
    <row r="38" spans="3:6" ht="12.75">
      <c r="C38" s="7"/>
      <c r="D38" s="6">
        <v>9972658</v>
      </c>
      <c r="E38" s="8" t="s">
        <v>43</v>
      </c>
      <c r="F38" s="8" t="s">
        <v>44</v>
      </c>
    </row>
    <row r="39" spans="3:6" ht="12.75">
      <c r="C39" s="7"/>
      <c r="D39" s="6">
        <f>(D38-D37)*(D24-D23)/(D22-D23)+D37</f>
        <v>4087504.825</v>
      </c>
      <c r="E39" s="8" t="s">
        <v>41</v>
      </c>
      <c r="F39" s="8" t="s">
        <v>37</v>
      </c>
    </row>
    <row r="40" spans="1:9" ht="12.75">
      <c r="A40" s="8" t="s">
        <v>66</v>
      </c>
      <c r="H40" s="7" t="s">
        <v>15</v>
      </c>
      <c r="I40" s="24">
        <f>D36*D31*100</f>
        <v>5480321.711827959</v>
      </c>
    </row>
    <row r="41" spans="8:9" ht="12.75">
      <c r="H41" s="7" t="s">
        <v>13</v>
      </c>
      <c r="I41" s="24">
        <f>D39*D32*100</f>
        <v>3660452.082089553</v>
      </c>
    </row>
    <row r="43" spans="1:6" ht="12.75">
      <c r="A43" s="22" t="s">
        <v>60</v>
      </c>
      <c r="F43" s="8" t="s">
        <v>61</v>
      </c>
    </row>
    <row r="44" spans="1:7" ht="12.75">
      <c r="A44" s="2"/>
      <c r="B44" s="15" t="s">
        <v>16</v>
      </c>
      <c r="C44" s="19" t="s">
        <v>47</v>
      </c>
      <c r="D44" s="20" t="s">
        <v>48</v>
      </c>
      <c r="E44" s="7"/>
      <c r="F44" s="7"/>
      <c r="G44" s="19" t="s">
        <v>50</v>
      </c>
    </row>
    <row r="45" spans="1:7" ht="12.75">
      <c r="A45" s="2"/>
      <c r="B45" s="10" t="s">
        <v>22</v>
      </c>
      <c r="C45" s="16" t="s">
        <v>18</v>
      </c>
      <c r="D45" s="16" t="s">
        <v>49</v>
      </c>
      <c r="E45" s="7"/>
      <c r="F45" s="7"/>
      <c r="G45" s="10"/>
    </row>
    <row r="46" spans="1:8" ht="12.75">
      <c r="A46" s="2"/>
      <c r="B46" s="7">
        <v>60</v>
      </c>
      <c r="C46">
        <v>1581</v>
      </c>
      <c r="D46" s="7">
        <v>41.2</v>
      </c>
      <c r="E46" s="15" t="s">
        <v>46</v>
      </c>
      <c r="F46" s="7"/>
      <c r="G46" s="17">
        <v>5450502</v>
      </c>
      <c r="H46" s="15" t="s">
        <v>51</v>
      </c>
    </row>
    <row r="47" spans="1:8" ht="12.75">
      <c r="A47" s="2"/>
      <c r="B47" s="7">
        <v>100</v>
      </c>
      <c r="C47">
        <v>2182</v>
      </c>
      <c r="D47" s="7">
        <v>71.2</v>
      </c>
      <c r="E47" s="15" t="s">
        <v>46</v>
      </c>
      <c r="F47" s="7"/>
      <c r="G47" s="17">
        <v>12924264</v>
      </c>
      <c r="H47" s="15" t="s">
        <v>51</v>
      </c>
    </row>
    <row r="48" spans="1:9" ht="12.75">
      <c r="A48" s="2"/>
      <c r="B48" s="12">
        <v>93</v>
      </c>
      <c r="C48" s="18">
        <f>(C47-C46)*(B48-B46)/(B47-B46)+C46</f>
        <v>2076.825</v>
      </c>
      <c r="D48" s="34">
        <f>(D47-D46)*(B48-B46)/(B47-B46)+D46</f>
        <v>65.95</v>
      </c>
      <c r="E48" s="15" t="s">
        <v>52</v>
      </c>
      <c r="F48" s="7"/>
      <c r="G48" s="17">
        <f>(G47-G46)*(B48-B46)/(B47-B46)+G46</f>
        <v>11616355.65</v>
      </c>
      <c r="H48" s="15" t="s">
        <v>31</v>
      </c>
      <c r="I48" s="25">
        <f>G48</f>
        <v>11616355.65</v>
      </c>
    </row>
    <row r="49" spans="1:7" ht="12.75">
      <c r="A49" s="2"/>
      <c r="B49" s="7"/>
      <c r="C49" s="7"/>
      <c r="D49" s="7"/>
      <c r="E49" s="7"/>
      <c r="F49" s="7"/>
      <c r="G49" s="10"/>
    </row>
    <row r="50" spans="1:7" ht="12.75">
      <c r="A50" s="2"/>
      <c r="B50" s="7"/>
      <c r="C50" s="10" t="s">
        <v>56</v>
      </c>
      <c r="D50" s="33">
        <f>D48/C48</f>
        <v>0.03175520325496853</v>
      </c>
      <c r="E50" s="7"/>
      <c r="F50" s="7"/>
      <c r="G50" s="10"/>
    </row>
    <row r="51" spans="1:7" ht="12.75">
      <c r="A51" s="2"/>
      <c r="B51" s="7"/>
      <c r="C51" s="10"/>
      <c r="D51" s="21"/>
      <c r="E51" s="7"/>
      <c r="F51" s="7"/>
      <c r="G51" s="10"/>
    </row>
    <row r="52" spans="1:7" ht="12.75">
      <c r="A52" s="2"/>
      <c r="B52" s="15" t="s">
        <v>53</v>
      </c>
      <c r="C52" s="19" t="s">
        <v>47</v>
      </c>
      <c r="D52" s="20" t="s">
        <v>48</v>
      </c>
      <c r="E52" s="7"/>
      <c r="F52" s="7"/>
      <c r="G52" s="19" t="s">
        <v>50</v>
      </c>
    </row>
    <row r="53" spans="1:7" ht="12.75">
      <c r="A53" s="2"/>
      <c r="B53" s="10" t="s">
        <v>23</v>
      </c>
      <c r="C53" s="16" t="s">
        <v>18</v>
      </c>
      <c r="D53" s="16" t="s">
        <v>49</v>
      </c>
      <c r="E53" s="7"/>
      <c r="F53" s="7"/>
      <c r="G53" s="10"/>
    </row>
    <row r="54" spans="1:8" ht="12.75">
      <c r="A54" s="2"/>
      <c r="B54" s="7">
        <v>3</v>
      </c>
      <c r="C54">
        <v>701.5</v>
      </c>
      <c r="D54" s="7">
        <v>29.3</v>
      </c>
      <c r="E54" s="15" t="s">
        <v>54</v>
      </c>
      <c r="F54" s="7"/>
      <c r="G54" s="17">
        <v>811431</v>
      </c>
      <c r="H54" s="15" t="s">
        <v>55</v>
      </c>
    </row>
    <row r="55" spans="1:8" ht="12.75">
      <c r="A55" s="2"/>
      <c r="B55" s="7">
        <v>5</v>
      </c>
      <c r="C55">
        <v>1189</v>
      </c>
      <c r="D55" s="7">
        <v>53.7</v>
      </c>
      <c r="E55" s="15" t="s">
        <v>54</v>
      </c>
      <c r="F55" s="7"/>
      <c r="G55" s="17">
        <v>2513130</v>
      </c>
      <c r="H55" s="15" t="s">
        <v>55</v>
      </c>
    </row>
    <row r="56" spans="1:9" ht="12.75">
      <c r="A56" s="2"/>
      <c r="B56" s="12">
        <f>D24</f>
        <v>3.35</v>
      </c>
      <c r="C56" s="18">
        <f>(C55-C54)*(B56-B54)/(B55-B54)+C54</f>
        <v>786.8125</v>
      </c>
      <c r="D56" s="34">
        <f>(D55-D54)*(B56-B54)/(B55-B54)+D54</f>
        <v>33.57</v>
      </c>
      <c r="E56" s="15" t="s">
        <v>52</v>
      </c>
      <c r="F56" s="7"/>
      <c r="G56" s="17">
        <f>(G55-G54)*(B56-B54)/(B55-B54)+G54</f>
        <v>1109228.3250000002</v>
      </c>
      <c r="H56" s="15" t="s">
        <v>31</v>
      </c>
      <c r="I56" s="25">
        <f>G56</f>
        <v>1109228.3250000002</v>
      </c>
    </row>
    <row r="57" spans="1:7" ht="12.75">
      <c r="A57" s="2"/>
      <c r="B57" s="7"/>
      <c r="C57" s="7"/>
      <c r="D57" s="7"/>
      <c r="E57" s="7"/>
      <c r="F57" s="7"/>
      <c r="G57" s="10"/>
    </row>
    <row r="58" spans="1:7" ht="12.75">
      <c r="A58" s="2"/>
      <c r="B58" s="7"/>
      <c r="C58" s="10" t="s">
        <v>56</v>
      </c>
      <c r="D58" s="33">
        <f>D56/C56</f>
        <v>0.04266581936611327</v>
      </c>
      <c r="E58" s="7"/>
      <c r="F58" s="7"/>
      <c r="G58" s="10"/>
    </row>
    <row r="59" spans="1:7" ht="12.75">
      <c r="A59" s="2"/>
      <c r="B59" s="7"/>
      <c r="C59" s="10"/>
      <c r="D59" s="21"/>
      <c r="E59" s="7"/>
      <c r="F59" s="7"/>
      <c r="G59" s="10"/>
    </row>
    <row r="60" spans="1:9" ht="12.75">
      <c r="A60" s="22" t="s">
        <v>59</v>
      </c>
      <c r="I60" s="24">
        <f>SUM(I42:I59)</f>
        <v>12725583.975000001</v>
      </c>
    </row>
  </sheetData>
  <sheetProtection/>
  <printOptions gridLines="1" heading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Lozada</cp:lastModifiedBy>
  <cp:lastPrinted>2013-03-01T14:02:38Z</cp:lastPrinted>
  <dcterms:created xsi:type="dcterms:W3CDTF">2013-03-01T13:09:40Z</dcterms:created>
  <dcterms:modified xsi:type="dcterms:W3CDTF">2013-03-02T02:14:53Z</dcterms:modified>
  <cp:category/>
  <cp:version/>
  <cp:contentType/>
  <cp:contentStatus/>
</cp:coreProperties>
</file>